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5180" windowHeight="93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<sst xmlns="http://schemas.openxmlformats.org/spreadsheetml/2006/main" count="51" uniqueCount="51">
  <si>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Proj.rzędna dna studzienki ściekowej</t>
  </si>
  <si>
    <t>Proj. rzędna góry wpustu ulicznego</t>
  </si>
  <si>
    <t>b</t>
  </si>
  <si>
    <t>c</t>
  </si>
  <si>
    <t>d</t>
  </si>
  <si>
    <t>e</t>
  </si>
  <si>
    <t>Proj.rzędna dna przykanalika przy wylocie ze studzienki ściekowej</t>
  </si>
  <si>
    <t>Oznaczenie przykanalika</t>
  </si>
  <si>
    <t>Długość przykanalika [m]</t>
  </si>
  <si>
    <t>Średnica przykanalika [mm]</t>
  </si>
  <si>
    <t>L</t>
  </si>
  <si>
    <t>i</t>
  </si>
  <si>
    <t xml:space="preserve">Spadek przykanalika </t>
  </si>
  <si>
    <t>a</t>
  </si>
  <si>
    <t>Proj.rzędna dna przykanalika na wlocie do rowu / do studzienki rewizyjnej</t>
  </si>
  <si>
    <t>Rzędna dna rowu / rzędna dna studzienki rewizyjnej</t>
  </si>
  <si>
    <t>Wysokość włączenia przykanalika nad dnem rowu / nad dnem studz. rewizyjnej [m]</t>
  </si>
  <si>
    <t>H</t>
  </si>
  <si>
    <t xml:space="preserve">Razem  - </t>
  </si>
  <si>
    <t>Zestawienie:</t>
  </si>
  <si>
    <t xml:space="preserve">  PRZYKANALIKI -   ZESTAWIENIE DANYCH CHARAKTERYSTYCZNYCH</t>
  </si>
  <si>
    <t xml:space="preserve"> K1 - D10</t>
  </si>
  <si>
    <t xml:space="preserve"> K2 - D9</t>
  </si>
  <si>
    <t xml:space="preserve"> K3 - D8</t>
  </si>
  <si>
    <t xml:space="preserve"> K4 - D7</t>
  </si>
  <si>
    <t xml:space="preserve"> K5 - D7</t>
  </si>
  <si>
    <t xml:space="preserve"> K6 - D6</t>
  </si>
  <si>
    <t xml:space="preserve"> K7 - D4</t>
  </si>
  <si>
    <t xml:space="preserve"> K8 - D3</t>
  </si>
  <si>
    <t xml:space="preserve"> K9 - D2</t>
  </si>
  <si>
    <t xml:space="preserve"> K10 - D11</t>
  </si>
  <si>
    <t xml:space="preserve"> K11 - D12</t>
  </si>
  <si>
    <t xml:space="preserve"> K12 - D13</t>
  </si>
  <si>
    <t xml:space="preserve"> K13 - D14</t>
  </si>
  <si>
    <t xml:space="preserve"> K14 - D15</t>
  </si>
  <si>
    <t xml:space="preserve"> K15 - D16</t>
  </si>
  <si>
    <t xml:space="preserve"> K16 - D17</t>
  </si>
  <si>
    <t xml:space="preserve"> K17 - D18</t>
  </si>
  <si>
    <t xml:space="preserve"> K18 - D19</t>
  </si>
  <si>
    <t xml:space="preserve"> K19 - W1</t>
  </si>
  <si>
    <t xml:space="preserve"> K20 - W2</t>
  </si>
  <si>
    <t xml:space="preserve"> K21 - W3</t>
  </si>
  <si>
    <t xml:space="preserve"> K22 - W4</t>
  </si>
  <si>
    <t xml:space="preserve"> K23 - W5</t>
  </si>
  <si>
    <t xml:space="preserve"> K24 - W6</t>
  </si>
  <si>
    <t xml:space="preserve"> K25 - W7</t>
  </si>
  <si>
    <t xml:space="preserve"> K26 - W8</t>
  </si>
  <si>
    <t>1. Projektowane studzienki ściekowe z osadnikiem śr. 500mm wg KPED 1983,karta 02.13 - 26 szt.</t>
  </si>
  <si>
    <t>2. Projektowane przykanaliki śr. 200 mm z rur PP, L = 105,5 m.</t>
  </si>
  <si>
    <t>ZAŁ.NR 2</t>
  </si>
  <si>
    <t>3. Projektowane wyloty przykanalików śr. 200 mm wg KPED 1983,karta 01.22 - 8 szt.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</si>
</sst>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6.125" style="8" customWidth="1"/>
    <col min="2" max="2" width="12.375" style="8" customWidth="1"/>
    <col min="3" max="3" width="11.625" style="8" customWidth="1"/>
    <col min="4" max="4" width="11.125" style="8" customWidth="1"/>
    <col min="5" max="5" width="13.625" style="8" customWidth="1"/>
    <col min="6" max="6" width="14.375" style="8" customWidth="1"/>
    <col min="7" max="7" width="19.875" style="8" customWidth="1"/>
    <col min="8" max="8" width="21.625" style="8" customWidth="1"/>
    <col min="9" max="9" width="20.25390625" style="8" customWidth="1"/>
    <col min="10" max="10" width="19.75390625" style="8" customWidth="1"/>
    <col min="11" max="11" width="10.625" style="8" customWidth="1"/>
    <col min="12" max="16384" width="9.125" style="8" customWidth="1"/>
  </cols>
  <sheetData>
    <row r="1" ht="18">
      <c r="I1" s="31" t="s">
        <v>49</v>
      </c>
    </row>
    <row r="2" spans="1:9" s="1" customFormat="1" ht="24.75" customHeight="1" thickBot="1">
      <c r="A2" s="2"/>
      <c r="B2" s="20" t="s">
        <v>20</v>
      </c>
      <c r="C2" s="2"/>
      <c r="E2" s="2"/>
      <c r="F2" s="2"/>
      <c r="G2" s="2"/>
      <c r="H2" s="2"/>
      <c r="I2" s="19"/>
    </row>
    <row r="3" spans="1:10" s="10" customFormat="1" ht="50.25" customHeight="1">
      <c r="A3" s="24" t="s">
        <v>7</v>
      </c>
      <c r="B3" s="25" t="s">
        <v>9</v>
      </c>
      <c r="C3" s="25" t="s">
        <v>8</v>
      </c>
      <c r="D3" s="25" t="s">
        <v>12</v>
      </c>
      <c r="E3" s="25" t="s">
        <v>1</v>
      </c>
      <c r="F3" s="25" t="s">
        <v>0</v>
      </c>
      <c r="G3" s="25" t="s">
        <v>6</v>
      </c>
      <c r="H3" s="25" t="s">
        <v>14</v>
      </c>
      <c r="I3" s="25" t="s">
        <v>16</v>
      </c>
      <c r="J3" s="26" t="s">
        <v>15</v>
      </c>
    </row>
    <row r="4" spans="1:10" ht="15" customHeight="1">
      <c r="A4" s="15"/>
      <c r="B4" s="12"/>
      <c r="C4" s="7" t="s">
        <v>10</v>
      </c>
      <c r="D4" s="7" t="s">
        <v>11</v>
      </c>
      <c r="E4" s="7" t="s">
        <v>13</v>
      </c>
      <c r="F4" s="7" t="s">
        <v>2</v>
      </c>
      <c r="G4" s="7" t="s">
        <v>3</v>
      </c>
      <c r="H4" s="7" t="s">
        <v>4</v>
      </c>
      <c r="I4" s="7" t="s">
        <v>17</v>
      </c>
      <c r="J4" s="16" t="s">
        <v>5</v>
      </c>
    </row>
    <row r="5" spans="1:12" s="6" customFormat="1" ht="18.75" customHeight="1">
      <c r="A5" s="17" t="s">
        <v>21</v>
      </c>
      <c r="B5" s="4">
        <v>200</v>
      </c>
      <c r="C5" s="5">
        <v>7.5</v>
      </c>
      <c r="D5" s="5">
        <v>0.02</v>
      </c>
      <c r="E5" s="5">
        <v>204.85</v>
      </c>
      <c r="F5" s="5">
        <f aca="true" t="shared" si="0" ref="F5:F24">E5-2.24</f>
        <v>202.60999999999999</v>
      </c>
      <c r="G5" s="5">
        <f>E5-0.7</f>
        <v>204.15</v>
      </c>
      <c r="H5" s="5">
        <f>G5-C5*D5</f>
        <v>204</v>
      </c>
      <c r="I5" s="5">
        <f>H5-J5</f>
        <v>0.21000000000000796</v>
      </c>
      <c r="J5" s="18">
        <v>203.79</v>
      </c>
      <c r="K5" s="32">
        <f>E5-H5</f>
        <v>0.8499999999999943</v>
      </c>
      <c r="L5" s="32">
        <f>E5-G5</f>
        <v>0.6999999999999886</v>
      </c>
    </row>
    <row r="6" spans="1:12" s="6" customFormat="1" ht="18.75" customHeight="1">
      <c r="A6" s="17" t="s">
        <v>22</v>
      </c>
      <c r="B6" s="4">
        <v>200</v>
      </c>
      <c r="C6" s="5">
        <v>1.5</v>
      </c>
      <c r="D6" s="5">
        <v>0.02</v>
      </c>
      <c r="E6" s="5">
        <v>204.66</v>
      </c>
      <c r="F6" s="5">
        <f t="shared" si="0"/>
        <v>202.42</v>
      </c>
      <c r="G6" s="5">
        <f>E6-1</f>
        <v>203.66</v>
      </c>
      <c r="H6" s="5">
        <f aca="true" t="shared" si="1" ref="H6:H30">G6-C6*D6</f>
        <v>203.63</v>
      </c>
      <c r="I6" s="5">
        <f aca="true" t="shared" si="2" ref="I6:I24">H6-J6</f>
        <v>0.2599999999999909</v>
      </c>
      <c r="J6" s="18">
        <v>203.37</v>
      </c>
      <c r="K6" s="32">
        <f aca="true" t="shared" si="3" ref="K6:K29">E6-H6</f>
        <v>1.0300000000000011</v>
      </c>
      <c r="L6" s="32">
        <f aca="true" t="shared" si="4" ref="L6:L29">E6-G6</f>
        <v>1</v>
      </c>
    </row>
    <row r="7" spans="1:12" s="6" customFormat="1" ht="18.75" customHeight="1">
      <c r="A7" s="17" t="s">
        <v>23</v>
      </c>
      <c r="B7" s="4">
        <v>200</v>
      </c>
      <c r="C7" s="5">
        <v>2</v>
      </c>
      <c r="D7" s="5">
        <v>0.02</v>
      </c>
      <c r="E7" s="5">
        <v>204.36</v>
      </c>
      <c r="F7" s="5">
        <f t="shared" si="0"/>
        <v>202.12</v>
      </c>
      <c r="G7" s="5">
        <f>E7-1</f>
        <v>203.36</v>
      </c>
      <c r="H7" s="5">
        <f t="shared" si="1"/>
        <v>203.32000000000002</v>
      </c>
      <c r="I7" s="5">
        <f t="shared" si="2"/>
        <v>0.36000000000001364</v>
      </c>
      <c r="J7" s="18">
        <v>202.96</v>
      </c>
      <c r="K7" s="32">
        <f t="shared" si="3"/>
        <v>1.039999999999992</v>
      </c>
      <c r="L7" s="32">
        <f t="shared" si="4"/>
        <v>1</v>
      </c>
    </row>
    <row r="8" spans="1:12" s="6" customFormat="1" ht="18.75" customHeight="1">
      <c r="A8" s="17" t="s">
        <v>24</v>
      </c>
      <c r="B8" s="4">
        <v>200</v>
      </c>
      <c r="C8" s="5">
        <v>2.5</v>
      </c>
      <c r="D8" s="5">
        <v>0.02</v>
      </c>
      <c r="E8" s="5">
        <v>203.98</v>
      </c>
      <c r="F8" s="5">
        <f t="shared" si="0"/>
        <v>201.73999999999998</v>
      </c>
      <c r="G8" s="5">
        <f>E8-1.1</f>
        <v>202.88</v>
      </c>
      <c r="H8" s="5">
        <f t="shared" si="1"/>
        <v>202.82999999999998</v>
      </c>
      <c r="I8" s="5">
        <f>H8-J8</f>
        <v>0.3299999999999841</v>
      </c>
      <c r="J8" s="18">
        <v>202.5</v>
      </c>
      <c r="K8" s="32">
        <f t="shared" si="3"/>
        <v>1.1500000000000057</v>
      </c>
      <c r="L8" s="32">
        <f t="shared" si="4"/>
        <v>1.0999999999999943</v>
      </c>
    </row>
    <row r="9" spans="1:12" s="6" customFormat="1" ht="18.75" customHeight="1">
      <c r="A9" s="17" t="s">
        <v>25</v>
      </c>
      <c r="B9" s="4">
        <v>200</v>
      </c>
      <c r="C9" s="5">
        <v>8</v>
      </c>
      <c r="D9" s="5">
        <v>0.02</v>
      </c>
      <c r="E9" s="5">
        <v>204.02</v>
      </c>
      <c r="F9" s="5">
        <f t="shared" si="0"/>
        <v>201.78</v>
      </c>
      <c r="G9" s="5">
        <f>E9-1.1</f>
        <v>202.92000000000002</v>
      </c>
      <c r="H9" s="5">
        <f t="shared" si="1"/>
        <v>202.76000000000002</v>
      </c>
      <c r="I9" s="5">
        <f>H9-J9</f>
        <v>0.2600000000000193</v>
      </c>
      <c r="J9" s="18">
        <v>202.5</v>
      </c>
      <c r="K9" s="32">
        <f t="shared" si="3"/>
        <v>1.259999999999991</v>
      </c>
      <c r="L9" s="32">
        <f t="shared" si="4"/>
        <v>1.0999999999999943</v>
      </c>
    </row>
    <row r="10" spans="1:12" s="6" customFormat="1" ht="18.75" customHeight="1">
      <c r="A10" s="17" t="s">
        <v>26</v>
      </c>
      <c r="B10" s="4">
        <v>200</v>
      </c>
      <c r="C10" s="5">
        <v>2.5</v>
      </c>
      <c r="D10" s="5">
        <v>0.02</v>
      </c>
      <c r="E10" s="5">
        <v>203.54</v>
      </c>
      <c r="F10" s="5">
        <f t="shared" si="0"/>
        <v>201.29999999999998</v>
      </c>
      <c r="G10" s="5">
        <f>E10-0.9</f>
        <v>202.64</v>
      </c>
      <c r="H10" s="5">
        <f t="shared" si="1"/>
        <v>202.58999999999997</v>
      </c>
      <c r="I10" s="5">
        <f t="shared" si="2"/>
        <v>0.20999999999997954</v>
      </c>
      <c r="J10" s="18">
        <v>202.38</v>
      </c>
      <c r="K10" s="32">
        <f t="shared" si="3"/>
        <v>0.950000000000017</v>
      </c>
      <c r="L10" s="32">
        <f t="shared" si="4"/>
        <v>0.9000000000000057</v>
      </c>
    </row>
    <row r="11" spans="1:12" s="6" customFormat="1" ht="18.75" customHeight="1">
      <c r="A11" s="17" t="s">
        <v>27</v>
      </c>
      <c r="B11" s="4">
        <v>200</v>
      </c>
      <c r="C11" s="5">
        <v>3</v>
      </c>
      <c r="D11" s="5">
        <v>0.02</v>
      </c>
      <c r="E11" s="5">
        <v>203.3</v>
      </c>
      <c r="F11" s="5">
        <f t="shared" si="0"/>
        <v>201.06</v>
      </c>
      <c r="G11" s="5">
        <f>E11-1.1</f>
        <v>202.20000000000002</v>
      </c>
      <c r="H11" s="5">
        <f t="shared" si="1"/>
        <v>202.14000000000001</v>
      </c>
      <c r="I11" s="5">
        <f t="shared" si="2"/>
        <v>0.29000000000002046</v>
      </c>
      <c r="J11" s="18">
        <v>201.85</v>
      </c>
      <c r="K11" s="32">
        <f t="shared" si="3"/>
        <v>1.1599999999999966</v>
      </c>
      <c r="L11" s="32">
        <f t="shared" si="4"/>
        <v>1.0999999999999943</v>
      </c>
    </row>
    <row r="12" spans="1:12" s="6" customFormat="1" ht="18.75" customHeight="1">
      <c r="A12" s="17" t="s">
        <v>28</v>
      </c>
      <c r="B12" s="4">
        <v>200</v>
      </c>
      <c r="C12" s="5">
        <v>3</v>
      </c>
      <c r="D12" s="5">
        <v>0.02</v>
      </c>
      <c r="E12" s="5">
        <v>203.12</v>
      </c>
      <c r="F12" s="5">
        <f t="shared" si="0"/>
        <v>200.88</v>
      </c>
      <c r="G12" s="5">
        <f>E12-1</f>
        <v>202.12</v>
      </c>
      <c r="H12" s="5">
        <f>G12-C12*D12</f>
        <v>202.06</v>
      </c>
      <c r="I12" s="5">
        <f t="shared" si="2"/>
        <v>0.3199999999999932</v>
      </c>
      <c r="J12" s="18">
        <v>201.74</v>
      </c>
      <c r="K12" s="32">
        <f t="shared" si="3"/>
        <v>1.0600000000000023</v>
      </c>
      <c r="L12" s="32">
        <f t="shared" si="4"/>
        <v>1</v>
      </c>
    </row>
    <row r="13" spans="1:12" s="6" customFormat="1" ht="18.75" customHeight="1">
      <c r="A13" s="17" t="s">
        <v>29</v>
      </c>
      <c r="B13" s="4">
        <v>200</v>
      </c>
      <c r="C13" s="5">
        <v>2.5</v>
      </c>
      <c r="D13" s="5">
        <v>0.02</v>
      </c>
      <c r="E13" s="5">
        <v>202.97</v>
      </c>
      <c r="F13" s="5">
        <f t="shared" si="0"/>
        <v>200.73</v>
      </c>
      <c r="G13" s="5">
        <f>E13-1</f>
        <v>201.97</v>
      </c>
      <c r="H13" s="5">
        <f>G13-C13*D13</f>
        <v>201.92</v>
      </c>
      <c r="I13" s="5">
        <f t="shared" si="2"/>
        <v>0.28999999999999204</v>
      </c>
      <c r="J13" s="18">
        <v>201.63</v>
      </c>
      <c r="K13" s="32">
        <f t="shared" si="3"/>
        <v>1.0500000000000114</v>
      </c>
      <c r="L13" s="32">
        <f t="shared" si="4"/>
        <v>1</v>
      </c>
    </row>
    <row r="14" spans="1:12" s="6" customFormat="1" ht="18.75" customHeight="1">
      <c r="A14" s="17" t="s">
        <v>30</v>
      </c>
      <c r="B14" s="4">
        <v>200</v>
      </c>
      <c r="C14" s="5">
        <v>1.5</v>
      </c>
      <c r="D14" s="5">
        <v>0.02</v>
      </c>
      <c r="E14" s="5">
        <v>203.18</v>
      </c>
      <c r="F14" s="5">
        <f t="shared" si="0"/>
        <v>200.94</v>
      </c>
      <c r="G14" s="5">
        <f>E14-0.85</f>
        <v>202.33</v>
      </c>
      <c r="H14" s="5">
        <f t="shared" si="1"/>
        <v>202.3</v>
      </c>
      <c r="I14" s="5">
        <f t="shared" si="2"/>
        <v>0.21000000000000796</v>
      </c>
      <c r="J14" s="18">
        <v>202.09</v>
      </c>
      <c r="K14" s="32">
        <f t="shared" si="3"/>
        <v>0.8799999999999955</v>
      </c>
      <c r="L14" s="32">
        <f t="shared" si="4"/>
        <v>0.8499999999999943</v>
      </c>
    </row>
    <row r="15" spans="1:12" s="6" customFormat="1" ht="18.75" customHeight="1">
      <c r="A15" s="17" t="s">
        <v>31</v>
      </c>
      <c r="B15" s="4">
        <v>200</v>
      </c>
      <c r="C15" s="5">
        <v>1.5</v>
      </c>
      <c r="D15" s="5">
        <v>0.02</v>
      </c>
      <c r="E15" s="5">
        <v>203.41</v>
      </c>
      <c r="F15" s="5">
        <f t="shared" si="0"/>
        <v>201.17</v>
      </c>
      <c r="G15" s="5">
        <f>E15-0.85</f>
        <v>202.56</v>
      </c>
      <c r="H15" s="5">
        <f t="shared" si="1"/>
        <v>202.53</v>
      </c>
      <c r="I15" s="5">
        <f t="shared" si="2"/>
        <v>0.18999999999999773</v>
      </c>
      <c r="J15" s="18">
        <v>202.34</v>
      </c>
      <c r="K15" s="32">
        <f t="shared" si="3"/>
        <v>0.8799999999999955</v>
      </c>
      <c r="L15" s="32">
        <f t="shared" si="4"/>
        <v>0.8499999999999943</v>
      </c>
    </row>
    <row r="16" spans="1:12" s="6" customFormat="1" ht="18.75" customHeight="1">
      <c r="A16" s="17" t="s">
        <v>32</v>
      </c>
      <c r="B16" s="4">
        <v>200</v>
      </c>
      <c r="C16" s="5">
        <v>1.5</v>
      </c>
      <c r="D16" s="5">
        <v>0.02</v>
      </c>
      <c r="E16" s="5">
        <v>203.65</v>
      </c>
      <c r="F16" s="5">
        <f t="shared" si="0"/>
        <v>201.41</v>
      </c>
      <c r="G16" s="5">
        <f>E16-0.8</f>
        <v>202.85</v>
      </c>
      <c r="H16" s="5">
        <f t="shared" si="1"/>
        <v>202.82</v>
      </c>
      <c r="I16" s="5">
        <f t="shared" si="2"/>
        <v>0.22999999999998977</v>
      </c>
      <c r="J16" s="18">
        <v>202.59</v>
      </c>
      <c r="K16" s="32">
        <f t="shared" si="3"/>
        <v>0.8300000000000125</v>
      </c>
      <c r="L16" s="32">
        <f t="shared" si="4"/>
        <v>0.8000000000000114</v>
      </c>
    </row>
    <row r="17" spans="1:12" s="6" customFormat="1" ht="18.75" customHeight="1">
      <c r="A17" s="17" t="s">
        <v>33</v>
      </c>
      <c r="B17" s="4">
        <v>200</v>
      </c>
      <c r="C17" s="5">
        <v>1.5</v>
      </c>
      <c r="D17" s="5">
        <v>0.02</v>
      </c>
      <c r="E17" s="5">
        <v>203.94</v>
      </c>
      <c r="F17" s="5">
        <f t="shared" si="0"/>
        <v>201.7</v>
      </c>
      <c r="G17" s="5">
        <f>E17-0.85</f>
        <v>203.09</v>
      </c>
      <c r="H17" s="5">
        <f t="shared" si="1"/>
        <v>203.06</v>
      </c>
      <c r="I17" s="5">
        <f t="shared" si="2"/>
        <v>0.21999999999999886</v>
      </c>
      <c r="J17" s="18">
        <v>202.84</v>
      </c>
      <c r="K17" s="32">
        <f t="shared" si="3"/>
        <v>0.8799999999999955</v>
      </c>
      <c r="L17" s="32">
        <f t="shared" si="4"/>
        <v>0.8499999999999943</v>
      </c>
    </row>
    <row r="18" spans="1:12" s="6" customFormat="1" ht="18.75" customHeight="1">
      <c r="A18" s="17" t="s">
        <v>34</v>
      </c>
      <c r="B18" s="4">
        <v>200</v>
      </c>
      <c r="C18" s="5">
        <v>1.5</v>
      </c>
      <c r="D18" s="5">
        <v>0.02</v>
      </c>
      <c r="E18" s="5">
        <v>204.32</v>
      </c>
      <c r="F18" s="5">
        <f t="shared" si="0"/>
        <v>202.07999999999998</v>
      </c>
      <c r="G18" s="5">
        <f>E18-1</f>
        <v>203.32</v>
      </c>
      <c r="H18" s="5">
        <f t="shared" si="1"/>
        <v>203.29</v>
      </c>
      <c r="I18" s="5">
        <f t="shared" si="2"/>
        <v>0.19999999999998863</v>
      </c>
      <c r="J18" s="18">
        <v>203.09</v>
      </c>
      <c r="K18" s="32">
        <f t="shared" si="3"/>
        <v>1.0300000000000011</v>
      </c>
      <c r="L18" s="32">
        <f t="shared" si="4"/>
        <v>1</v>
      </c>
    </row>
    <row r="19" spans="1:12" s="6" customFormat="1" ht="18.75" customHeight="1">
      <c r="A19" s="17" t="s">
        <v>35</v>
      </c>
      <c r="B19" s="4">
        <v>200</v>
      </c>
      <c r="C19" s="5">
        <v>1.5</v>
      </c>
      <c r="D19" s="5">
        <v>0.02</v>
      </c>
      <c r="E19" s="5">
        <v>204.74</v>
      </c>
      <c r="F19" s="5">
        <f t="shared" si="0"/>
        <v>202.5</v>
      </c>
      <c r="G19" s="5">
        <f>E19-1.15</f>
        <v>203.59</v>
      </c>
      <c r="H19" s="5">
        <f t="shared" si="1"/>
        <v>203.56</v>
      </c>
      <c r="I19" s="5">
        <f t="shared" si="2"/>
        <v>0.21999999999999886</v>
      </c>
      <c r="J19" s="18">
        <v>203.34</v>
      </c>
      <c r="K19" s="32">
        <f t="shared" si="3"/>
        <v>1.1800000000000068</v>
      </c>
      <c r="L19" s="32">
        <f t="shared" si="4"/>
        <v>1.1500000000000057</v>
      </c>
    </row>
    <row r="20" spans="1:12" s="6" customFormat="1" ht="18.75" customHeight="1">
      <c r="A20" s="17" t="s">
        <v>36</v>
      </c>
      <c r="B20" s="4">
        <v>200</v>
      </c>
      <c r="C20" s="5">
        <v>1.5</v>
      </c>
      <c r="D20" s="5">
        <v>0.02</v>
      </c>
      <c r="E20" s="5">
        <v>204.95</v>
      </c>
      <c r="F20" s="5">
        <f t="shared" si="0"/>
        <v>202.70999999999998</v>
      </c>
      <c r="G20" s="5">
        <f>E20-1.1</f>
        <v>203.85</v>
      </c>
      <c r="H20" s="5">
        <f t="shared" si="1"/>
        <v>203.82</v>
      </c>
      <c r="I20" s="5">
        <f t="shared" si="2"/>
        <v>0.22999999999998977</v>
      </c>
      <c r="J20" s="18">
        <v>203.59</v>
      </c>
      <c r="K20" s="32">
        <f t="shared" si="3"/>
        <v>1.1299999999999955</v>
      </c>
      <c r="L20" s="32">
        <f t="shared" si="4"/>
        <v>1.0999999999999943</v>
      </c>
    </row>
    <row r="21" spans="1:12" s="6" customFormat="1" ht="18.75" customHeight="1">
      <c r="A21" s="17" t="s">
        <v>37</v>
      </c>
      <c r="B21" s="4">
        <v>200</v>
      </c>
      <c r="C21" s="5">
        <v>1.5</v>
      </c>
      <c r="D21" s="5">
        <v>0.02</v>
      </c>
      <c r="E21" s="5">
        <v>205.15</v>
      </c>
      <c r="F21" s="5">
        <f t="shared" si="0"/>
        <v>202.91</v>
      </c>
      <c r="G21" s="5">
        <f>E21-1</f>
        <v>204.15</v>
      </c>
      <c r="H21" s="5">
        <f t="shared" si="1"/>
        <v>204.12</v>
      </c>
      <c r="I21" s="5">
        <f t="shared" si="2"/>
        <v>0.28000000000000114</v>
      </c>
      <c r="J21" s="18">
        <v>203.84</v>
      </c>
      <c r="K21" s="32">
        <f t="shared" si="3"/>
        <v>1.0300000000000011</v>
      </c>
      <c r="L21" s="32">
        <f t="shared" si="4"/>
        <v>1</v>
      </c>
    </row>
    <row r="22" spans="1:12" s="6" customFormat="1" ht="18.75" customHeight="1">
      <c r="A22" s="17" t="s">
        <v>38</v>
      </c>
      <c r="B22" s="4">
        <v>200</v>
      </c>
      <c r="C22" s="5">
        <v>1.5</v>
      </c>
      <c r="D22" s="5">
        <v>0.02</v>
      </c>
      <c r="E22" s="5">
        <v>205.36</v>
      </c>
      <c r="F22" s="5">
        <f>E22-0.82</f>
        <v>204.54000000000002</v>
      </c>
      <c r="G22" s="5">
        <f>E22-1</f>
        <v>204.36</v>
      </c>
      <c r="H22" s="5">
        <f t="shared" si="1"/>
        <v>204.33</v>
      </c>
      <c r="I22" s="5">
        <f t="shared" si="2"/>
        <v>0.2400000000000091</v>
      </c>
      <c r="J22" s="18">
        <v>204.09</v>
      </c>
      <c r="K22" s="32">
        <f t="shared" si="3"/>
        <v>1.0300000000000011</v>
      </c>
      <c r="L22" s="32">
        <f t="shared" si="4"/>
        <v>1</v>
      </c>
    </row>
    <row r="23" spans="1:12" s="6" customFormat="1" ht="18.75" customHeight="1">
      <c r="A23" s="17" t="s">
        <v>39</v>
      </c>
      <c r="B23" s="4">
        <v>200</v>
      </c>
      <c r="C23" s="5">
        <v>7</v>
      </c>
      <c r="D23" s="5">
        <v>0.02</v>
      </c>
      <c r="E23" s="5">
        <v>207.68</v>
      </c>
      <c r="F23" s="5">
        <f>E23-1.5</f>
        <v>206.18</v>
      </c>
      <c r="G23" s="5">
        <f>E23-0.45</f>
        <v>207.23000000000002</v>
      </c>
      <c r="H23" s="5">
        <f t="shared" si="1"/>
        <v>207.09000000000003</v>
      </c>
      <c r="I23" s="5">
        <f>H23-J23</f>
        <v>0.12000000000003297</v>
      </c>
      <c r="J23" s="18">
        <v>206.97</v>
      </c>
      <c r="K23" s="32">
        <f t="shared" si="3"/>
        <v>0.589999999999975</v>
      </c>
      <c r="L23" s="32">
        <f t="shared" si="4"/>
        <v>0.44999999999998863</v>
      </c>
    </row>
    <row r="24" spans="1:12" s="6" customFormat="1" ht="18.75" customHeight="1">
      <c r="A24" s="17" t="s">
        <v>40</v>
      </c>
      <c r="B24" s="4">
        <v>200</v>
      </c>
      <c r="C24" s="5">
        <v>7.5</v>
      </c>
      <c r="D24" s="5">
        <v>0.01</v>
      </c>
      <c r="E24" s="5">
        <v>208.28</v>
      </c>
      <c r="F24" s="5">
        <f t="shared" si="0"/>
        <v>206.04</v>
      </c>
      <c r="G24" s="5">
        <f>E24-0.4</f>
        <v>207.88</v>
      </c>
      <c r="H24" s="5">
        <f t="shared" si="1"/>
        <v>207.805</v>
      </c>
      <c r="I24" s="5">
        <f t="shared" si="2"/>
        <v>0.07500000000001705</v>
      </c>
      <c r="J24" s="18">
        <v>207.73</v>
      </c>
      <c r="K24" s="32">
        <f t="shared" si="3"/>
        <v>0.4749999999999943</v>
      </c>
      <c r="L24" s="32">
        <f t="shared" si="4"/>
        <v>0.4000000000000057</v>
      </c>
    </row>
    <row r="25" spans="1:12" s="6" customFormat="1" ht="18.75" customHeight="1">
      <c r="A25" s="17" t="s">
        <v>41</v>
      </c>
      <c r="B25" s="4">
        <v>200</v>
      </c>
      <c r="C25" s="5">
        <v>8.5</v>
      </c>
      <c r="D25" s="5">
        <v>0.01</v>
      </c>
      <c r="E25" s="5">
        <v>209.03</v>
      </c>
      <c r="F25" s="5">
        <f aca="true" t="shared" si="5" ref="F25:F30">E25-2.24</f>
        <v>206.79</v>
      </c>
      <c r="G25" s="5">
        <f>E25-0.4</f>
        <v>208.63</v>
      </c>
      <c r="H25" s="5">
        <f t="shared" si="1"/>
        <v>208.545</v>
      </c>
      <c r="I25" s="5">
        <f aca="true" t="shared" si="6" ref="I25:I30">H25-J25</f>
        <v>0.11499999999998067</v>
      </c>
      <c r="J25" s="18">
        <v>208.43</v>
      </c>
      <c r="K25" s="32">
        <f t="shared" si="3"/>
        <v>0.48500000000001364</v>
      </c>
      <c r="L25" s="32">
        <f t="shared" si="4"/>
        <v>0.4000000000000057</v>
      </c>
    </row>
    <row r="26" spans="1:12" s="6" customFormat="1" ht="18.75" customHeight="1">
      <c r="A26" s="17" t="s">
        <v>42</v>
      </c>
      <c r="B26" s="4">
        <v>200</v>
      </c>
      <c r="C26" s="5">
        <v>6.5</v>
      </c>
      <c r="D26" s="5">
        <v>0.02</v>
      </c>
      <c r="E26" s="5">
        <v>211.1</v>
      </c>
      <c r="F26" s="5">
        <f t="shared" si="5"/>
        <v>208.85999999999999</v>
      </c>
      <c r="G26" s="5">
        <f>E26-0.8</f>
        <v>210.29999999999998</v>
      </c>
      <c r="H26" s="5">
        <f t="shared" si="1"/>
        <v>210.17</v>
      </c>
      <c r="I26" s="5">
        <f t="shared" si="6"/>
        <v>0.20999999999997954</v>
      </c>
      <c r="J26" s="18">
        <v>209.96</v>
      </c>
      <c r="K26" s="32">
        <f t="shared" si="3"/>
        <v>0.9300000000000068</v>
      </c>
      <c r="L26" s="32">
        <f t="shared" si="4"/>
        <v>0.8000000000000114</v>
      </c>
    </row>
    <row r="27" spans="1:12" s="6" customFormat="1" ht="18.75" customHeight="1">
      <c r="A27" s="17" t="s">
        <v>43</v>
      </c>
      <c r="B27" s="4">
        <v>200</v>
      </c>
      <c r="C27" s="5">
        <v>6.5</v>
      </c>
      <c r="D27" s="5">
        <v>0.02</v>
      </c>
      <c r="E27" s="5">
        <v>211.23</v>
      </c>
      <c r="F27" s="5">
        <f t="shared" si="5"/>
        <v>208.98999999999998</v>
      </c>
      <c r="G27" s="5">
        <f>E27-0.7</f>
        <v>210.53</v>
      </c>
      <c r="H27" s="5">
        <f t="shared" si="1"/>
        <v>210.4</v>
      </c>
      <c r="I27" s="5">
        <f t="shared" si="6"/>
        <v>0.2300000000000182</v>
      </c>
      <c r="J27" s="18">
        <v>210.17</v>
      </c>
      <c r="K27" s="32">
        <f t="shared" si="3"/>
        <v>0.8299999999999841</v>
      </c>
      <c r="L27" s="32">
        <f t="shared" si="4"/>
        <v>0.6999999999999886</v>
      </c>
    </row>
    <row r="28" spans="1:12" s="6" customFormat="1" ht="18.75" customHeight="1">
      <c r="A28" s="17" t="s">
        <v>44</v>
      </c>
      <c r="B28" s="4">
        <v>200</v>
      </c>
      <c r="C28" s="5">
        <v>6.5</v>
      </c>
      <c r="D28" s="5">
        <v>0.02</v>
      </c>
      <c r="E28" s="5">
        <v>211.4</v>
      </c>
      <c r="F28" s="5">
        <f t="shared" si="5"/>
        <v>209.16</v>
      </c>
      <c r="G28" s="5">
        <f>E28-0.7</f>
        <v>210.70000000000002</v>
      </c>
      <c r="H28" s="5">
        <f t="shared" si="1"/>
        <v>210.57000000000002</v>
      </c>
      <c r="I28" s="5">
        <f t="shared" si="6"/>
        <v>0.11000000000001364</v>
      </c>
      <c r="J28" s="18">
        <v>210.46</v>
      </c>
      <c r="K28" s="32">
        <f t="shared" si="3"/>
        <v>0.8299999999999841</v>
      </c>
      <c r="L28" s="32">
        <f t="shared" si="4"/>
        <v>0.6999999999999886</v>
      </c>
    </row>
    <row r="29" spans="1:12" s="6" customFormat="1" ht="18.75" customHeight="1">
      <c r="A29" s="17" t="s">
        <v>45</v>
      </c>
      <c r="B29" s="4">
        <v>200</v>
      </c>
      <c r="C29" s="5">
        <v>6.5</v>
      </c>
      <c r="D29" s="5">
        <v>0.01</v>
      </c>
      <c r="E29" s="5">
        <v>211.3</v>
      </c>
      <c r="F29" s="5">
        <f t="shared" si="5"/>
        <v>209.06</v>
      </c>
      <c r="G29" s="5">
        <f>E29-0.4</f>
        <v>210.9</v>
      </c>
      <c r="H29" s="5">
        <f t="shared" si="1"/>
        <v>210.835</v>
      </c>
      <c r="I29" s="5">
        <f t="shared" si="6"/>
        <v>0.14500000000001023</v>
      </c>
      <c r="J29" s="18">
        <v>210.69</v>
      </c>
      <c r="K29" s="32">
        <f t="shared" si="3"/>
        <v>0.4650000000000034</v>
      </c>
      <c r="L29" s="32">
        <f t="shared" si="4"/>
        <v>0.4000000000000057</v>
      </c>
    </row>
    <row r="30" spans="1:12" s="6" customFormat="1" ht="18.75" customHeight="1" thickBot="1">
      <c r="A30" s="27" t="s">
        <v>46</v>
      </c>
      <c r="B30" s="28">
        <v>200</v>
      </c>
      <c r="C30" s="29">
        <v>10.5</v>
      </c>
      <c r="D30" s="29">
        <v>0.01</v>
      </c>
      <c r="E30" s="29">
        <v>211.17</v>
      </c>
      <c r="F30" s="29">
        <f t="shared" si="5"/>
        <v>208.92999999999998</v>
      </c>
      <c r="G30" s="29">
        <f>E30-0.29</f>
        <v>210.88</v>
      </c>
      <c r="H30" s="29">
        <f t="shared" si="1"/>
        <v>210.775</v>
      </c>
      <c r="I30" s="29">
        <f t="shared" si="6"/>
        <v>0.0049999999999954525</v>
      </c>
      <c r="J30" s="30">
        <v>210.77</v>
      </c>
      <c r="K30" s="32">
        <f>SUM(K5:K29)</f>
        <v>23.024999999999977</v>
      </c>
      <c r="L30" s="32">
        <f>SUM(L5:L29)</f>
        <v>21.349999999999966</v>
      </c>
    </row>
    <row r="31" spans="2:13" s="9" customFormat="1" ht="19.5" customHeight="1" thickBot="1">
      <c r="B31" s="13" t="s">
        <v>18</v>
      </c>
      <c r="C31" s="14">
        <f>SUM(C5:C30)</f>
        <v>105.5</v>
      </c>
      <c r="D31" s="11"/>
      <c r="E31" s="11"/>
      <c r="F31" s="11"/>
      <c r="G31" s="11"/>
      <c r="H31" s="11"/>
      <c r="I31" s="11"/>
      <c r="J31" s="11"/>
      <c r="K31" s="9">
        <f>K30/26</f>
        <v>0.8855769230769222</v>
      </c>
      <c r="L31" s="9">
        <f>L30/26</f>
        <v>0.8211538461538448</v>
      </c>
      <c r="M31" s="9">
        <f>SUM(K31:L31)</f>
        <v>1.706730769230767</v>
      </c>
    </row>
    <row r="32" ht="15.75">
      <c r="A32" s="22" t="s">
        <v>19</v>
      </c>
    </row>
    <row r="33" ht="15">
      <c r="A33" s="23" t="s">
        <v>47</v>
      </c>
    </row>
    <row r="34" ht="15">
      <c r="A34" s="23" t="s">
        <v>48</v>
      </c>
    </row>
    <row r="35" s="3" customFormat="1" ht="15">
      <c r="A35" s="3" t="s">
        <v>50</v>
      </c>
    </row>
    <row r="36" s="3" customFormat="1" ht="15"/>
    <row r="37" spans="1:8" s="3" customFormat="1" ht="15">
      <c r="A37" s="21"/>
      <c r="B37" s="21"/>
      <c r="C37" s="21"/>
      <c r="D37" s="21"/>
      <c r="E37" s="21"/>
      <c r="F37" s="21"/>
      <c r="G37" s="21"/>
      <c r="H37" s="21"/>
    </row>
    <row r="38" s="3" customFormat="1" ht="15"/>
  </sheetData>
  <printOptions/>
  <pageMargins left="0.984251968503937" right="0.5905511811023623" top="0.5905511811023623" bottom="0.1968503937007874" header="0" footer="0"/>
  <pageSetup fitToHeight="3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KORNAK</cp:lastModifiedBy>
  <cp:lastPrinted>2009-06-07T17:36:25Z</cp:lastPrinted>
  <dcterms:created xsi:type="dcterms:W3CDTF">2005-12-10T12:31:29Z</dcterms:created>
  <dcterms:modified xsi:type="dcterms:W3CDTF">2009-06-07T17:48:10Z</dcterms:modified>
  <cp:category/>
  <cp:version/>
  <cp:contentType/>
  <cp:contentStatus/>
</cp:coreProperties>
</file>